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6675" windowHeight="6210" tabRatio="854"/>
  </bookViews>
  <sheets>
    <sheet name="Rendement" sheetId="25" r:id="rId1"/>
  </sheets>
  <calcPr calcId="145621"/>
</workbook>
</file>

<file path=xl/calcChain.xml><?xml version="1.0" encoding="utf-8"?>
<calcChain xmlns="http://schemas.openxmlformats.org/spreadsheetml/2006/main">
  <c r="K18" i="25" l="1"/>
  <c r="C10" i="25"/>
  <c r="B48" i="25"/>
  <c r="B20" i="25"/>
  <c r="B21" i="25" s="1"/>
  <c r="D19" i="25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B19" i="25"/>
  <c r="A19" i="25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J18" i="25"/>
  <c r="J19" i="25" s="1"/>
  <c r="J20" i="25" s="1"/>
  <c r="J21" i="25" s="1"/>
  <c r="J22" i="25" s="1"/>
  <c r="J23" i="25" s="1"/>
  <c r="J24" i="25" s="1"/>
  <c r="J25" i="25" s="1"/>
  <c r="J26" i="25" s="1"/>
  <c r="J27" i="25" s="1"/>
  <c r="J28" i="25" s="1"/>
  <c r="J29" i="25" s="1"/>
  <c r="J30" i="25" s="1"/>
  <c r="J31" i="25" s="1"/>
  <c r="J32" i="25" s="1"/>
  <c r="J33" i="25" s="1"/>
  <c r="J34" i="25" s="1"/>
  <c r="J35" i="25" s="1"/>
  <c r="J36" i="25" s="1"/>
  <c r="J37" i="25" s="1"/>
  <c r="J38" i="25" s="1"/>
  <c r="J39" i="25" s="1"/>
  <c r="J40" i="25" s="1"/>
  <c r="J41" i="25" s="1"/>
  <c r="J42" i="25" s="1"/>
  <c r="J43" i="25" s="1"/>
  <c r="J44" i="25" s="1"/>
  <c r="J45" i="25" s="1"/>
  <c r="J46" i="25" s="1"/>
  <c r="J47" i="25" s="1"/>
  <c r="J48" i="25" s="1"/>
  <c r="F18" i="25"/>
  <c r="F49" i="25" s="1"/>
  <c r="G7" i="25" s="1"/>
  <c r="C8" i="25"/>
  <c r="G18" i="25" l="1"/>
  <c r="H18" i="25" s="1"/>
  <c r="C20" i="25"/>
  <c r="E20" i="25" s="1"/>
  <c r="G20" i="25" s="1"/>
  <c r="C19" i="25"/>
  <c r="E19" i="25" s="1"/>
  <c r="F16" i="25"/>
  <c r="B22" i="25"/>
  <c r="C21" i="25"/>
  <c r="E21" i="25" s="1"/>
  <c r="G21" i="25" s="1"/>
  <c r="C48" i="25"/>
  <c r="E48" i="25" s="1"/>
  <c r="G48" i="25" s="1"/>
  <c r="L18" i="25"/>
  <c r="C22" i="25" l="1"/>
  <c r="B23" i="25"/>
  <c r="G19" i="25"/>
  <c r="K19" i="25" s="1"/>
  <c r="K20" i="25" s="1"/>
  <c r="K21" i="25" s="1"/>
  <c r="B24" i="25" l="1"/>
  <c r="C23" i="25"/>
  <c r="E23" i="25" s="1"/>
  <c r="G23" i="25" s="1"/>
  <c r="H19" i="25"/>
  <c r="E22" i="25"/>
  <c r="H20" i="25" l="1"/>
  <c r="G22" i="25"/>
  <c r="K22" i="25" s="1"/>
  <c r="K23" i="25" s="1"/>
  <c r="L19" i="25"/>
  <c r="C24" i="25"/>
  <c r="E24" i="25" s="1"/>
  <c r="G24" i="25" s="1"/>
  <c r="B25" i="25"/>
  <c r="K24" i="25" l="1"/>
  <c r="H21" i="25"/>
  <c r="L20" i="25"/>
  <c r="B26" i="25"/>
  <c r="C25" i="25"/>
  <c r="E25" i="25" s="1"/>
  <c r="G25" i="25" s="1"/>
  <c r="K25" i="25" l="1"/>
  <c r="H22" i="25"/>
  <c r="L21" i="25"/>
  <c r="C26" i="25"/>
  <c r="B27" i="25"/>
  <c r="H23" i="25" l="1"/>
  <c r="B28" i="25"/>
  <c r="C27" i="25"/>
  <c r="E27" i="25" s="1"/>
  <c r="G27" i="25" s="1"/>
  <c r="L22" i="25"/>
  <c r="E26" i="25"/>
  <c r="H24" i="25" l="1"/>
  <c r="L23" i="25"/>
  <c r="G26" i="25"/>
  <c r="K26" i="25" s="1"/>
  <c r="K27" i="25" s="1"/>
  <c r="C28" i="25"/>
  <c r="E28" i="25" s="1"/>
  <c r="G28" i="25" s="1"/>
  <c r="B29" i="25"/>
  <c r="K28" i="25" l="1"/>
  <c r="H25" i="25"/>
  <c r="L24" i="25"/>
  <c r="B30" i="25"/>
  <c r="C29" i="25"/>
  <c r="E29" i="25" s="1"/>
  <c r="H26" i="25" l="1"/>
  <c r="C30" i="25"/>
  <c r="E30" i="25" s="1"/>
  <c r="G30" i="25" s="1"/>
  <c r="B31" i="25"/>
  <c r="L25" i="25"/>
  <c r="G29" i="25"/>
  <c r="K29" i="25" s="1"/>
  <c r="K30" i="25" l="1"/>
  <c r="H27" i="25"/>
  <c r="L26" i="25"/>
  <c r="B32" i="25"/>
  <c r="C31" i="25"/>
  <c r="E31" i="25" s="1"/>
  <c r="G31" i="25" s="1"/>
  <c r="K31" i="25" s="1"/>
  <c r="H28" i="25" l="1"/>
  <c r="L27" i="25"/>
  <c r="C32" i="25"/>
  <c r="E32" i="25" s="1"/>
  <c r="G32" i="25" s="1"/>
  <c r="K32" i="25" s="1"/>
  <c r="B33" i="25"/>
  <c r="H29" i="25" l="1"/>
  <c r="B34" i="25"/>
  <c r="C33" i="25"/>
  <c r="E33" i="25" s="1"/>
  <c r="G33" i="25" s="1"/>
  <c r="K33" i="25" s="1"/>
  <c r="L28" i="25"/>
  <c r="H30" i="25" l="1"/>
  <c r="B35" i="25"/>
  <c r="C34" i="25"/>
  <c r="E34" i="25" s="1"/>
  <c r="G34" i="25" s="1"/>
  <c r="K34" i="25" s="1"/>
  <c r="L29" i="25"/>
  <c r="H31" i="25" l="1"/>
  <c r="L30" i="25"/>
  <c r="B36" i="25"/>
  <c r="C35" i="25"/>
  <c r="E35" i="25" s="1"/>
  <c r="G35" i="25" s="1"/>
  <c r="K35" i="25" s="1"/>
  <c r="H32" i="25" l="1"/>
  <c r="L31" i="25"/>
  <c r="B37" i="25"/>
  <c r="C36" i="25"/>
  <c r="E36" i="25" s="1"/>
  <c r="G36" i="25" s="1"/>
  <c r="K36" i="25" s="1"/>
  <c r="H33" i="25" l="1"/>
  <c r="L32" i="25"/>
  <c r="B38" i="25"/>
  <c r="C37" i="25"/>
  <c r="E37" i="25" s="1"/>
  <c r="G37" i="25" s="1"/>
  <c r="K37" i="25" s="1"/>
  <c r="H34" i="25" l="1"/>
  <c r="L33" i="25"/>
  <c r="B39" i="25"/>
  <c r="C38" i="25"/>
  <c r="E38" i="25" s="1"/>
  <c r="G38" i="25" s="1"/>
  <c r="K38" i="25" s="1"/>
  <c r="H35" i="25" l="1"/>
  <c r="L34" i="25"/>
  <c r="B40" i="25"/>
  <c r="C39" i="25"/>
  <c r="E39" i="25" s="1"/>
  <c r="G39" i="25" s="1"/>
  <c r="K39" i="25" s="1"/>
  <c r="H36" i="25" l="1"/>
  <c r="L35" i="25"/>
  <c r="B41" i="25"/>
  <c r="C40" i="25"/>
  <c r="E40" i="25" s="1"/>
  <c r="G40" i="25" s="1"/>
  <c r="K40" i="25" s="1"/>
  <c r="H37" i="25" l="1"/>
  <c r="L36" i="25"/>
  <c r="B42" i="25"/>
  <c r="C41" i="25"/>
  <c r="E41" i="25" s="1"/>
  <c r="G41" i="25" s="1"/>
  <c r="K41" i="25" s="1"/>
  <c r="H38" i="25" l="1"/>
  <c r="L37" i="25"/>
  <c r="B43" i="25"/>
  <c r="C42" i="25"/>
  <c r="E42" i="25" s="1"/>
  <c r="G42" i="25" s="1"/>
  <c r="K42" i="25" s="1"/>
  <c r="H39" i="25" l="1"/>
  <c r="L38" i="25"/>
  <c r="B44" i="25"/>
  <c r="C43" i="25"/>
  <c r="E43" i="25" s="1"/>
  <c r="G43" i="25" s="1"/>
  <c r="K43" i="25" s="1"/>
  <c r="H40" i="25" l="1"/>
  <c r="L39" i="25"/>
  <c r="B45" i="25"/>
  <c r="C44" i="25"/>
  <c r="E44" i="25" s="1"/>
  <c r="G44" i="25" s="1"/>
  <c r="K44" i="25" s="1"/>
  <c r="H41" i="25" l="1"/>
  <c r="L40" i="25"/>
  <c r="B46" i="25"/>
  <c r="C45" i="25"/>
  <c r="E45" i="25" s="1"/>
  <c r="G45" i="25" s="1"/>
  <c r="K45" i="25" s="1"/>
  <c r="H42" i="25" l="1"/>
  <c r="L41" i="25"/>
  <c r="B47" i="25"/>
  <c r="C47" i="25" s="1"/>
  <c r="C46" i="25"/>
  <c r="E46" i="25" s="1"/>
  <c r="G46" i="25" s="1"/>
  <c r="K46" i="25" s="1"/>
  <c r="H43" i="25" l="1"/>
  <c r="L42" i="25"/>
  <c r="E47" i="25"/>
  <c r="C49" i="25"/>
  <c r="G6" i="25" s="1"/>
  <c r="G8" i="25" s="1"/>
  <c r="H44" i="25" l="1"/>
  <c r="L43" i="25"/>
  <c r="G47" i="25"/>
  <c r="K47" i="25" s="1"/>
  <c r="K48" i="25" s="1"/>
  <c r="E49" i="25"/>
  <c r="E16" i="25"/>
  <c r="H45" i="25" l="1"/>
  <c r="L44" i="25"/>
  <c r="G16" i="25"/>
  <c r="H46" i="25" l="1"/>
  <c r="L45" i="25"/>
  <c r="H47" i="25" l="1"/>
  <c r="L46" i="25"/>
  <c r="H48" i="25" l="1"/>
  <c r="L47" i="25"/>
  <c r="L48" i="25"/>
</calcChain>
</file>

<file path=xl/comments1.xml><?xml version="1.0" encoding="utf-8"?>
<comments xmlns="http://schemas.openxmlformats.org/spreadsheetml/2006/main">
  <authors>
    <author>Logica</author>
    <author>ricdijk</author>
  </authors>
  <commentList>
    <comment ref="K19" authorId="0">
      <text>
        <r>
          <rPr>
            <b/>
            <sz val="9"/>
            <color indexed="81"/>
            <rFont val="Tahoma"/>
            <family val="2"/>
          </rPr>
          <t xml:space="preserve">Logica: Cash flow komt per maand, krijg je ook rente over (precies helft jaarlijkse)
</t>
        </r>
      </text>
    </comment>
    <comment ref="F34" authorId="1">
      <text>
        <r>
          <rPr>
            <b/>
            <sz val="9"/>
            <color indexed="81"/>
            <rFont val="Tahoma"/>
            <family val="2"/>
          </rPr>
          <t>ricdijk:</t>
        </r>
        <r>
          <rPr>
            <sz val="9"/>
            <color indexed="81"/>
            <rFont val="Tahoma"/>
            <family val="2"/>
          </rPr>
          <t xml:space="preserve">
Na 15 jaar een nieuwe inverter</t>
        </r>
      </text>
    </comment>
  </commentList>
</comments>
</file>

<file path=xl/sharedStrings.xml><?xml version="1.0" encoding="utf-8"?>
<sst xmlns="http://schemas.openxmlformats.org/spreadsheetml/2006/main" count="24" uniqueCount="23">
  <si>
    <t>Wattpiek</t>
  </si>
  <si>
    <t>Verschil</t>
  </si>
  <si>
    <t>Opbrengst</t>
  </si>
  <si>
    <t>Kosten</t>
  </si>
  <si>
    <t>Jaar</t>
  </si>
  <si>
    <t>Stroomprijs</t>
  </si>
  <si>
    <t>Investering</t>
  </si>
  <si>
    <t>Rendement na 30 jaar</t>
  </si>
  <si>
    <t>Rendement panelen</t>
  </si>
  <si>
    <t>Cash flow</t>
  </si>
  <si>
    <t>Spaarrente</t>
  </si>
  <si>
    <t>Netto contante waarde:</t>
  </si>
  <si>
    <t>Productie Kwh</t>
  </si>
  <si>
    <t>Stijging stroomprijs</t>
  </si>
  <si>
    <t>Totale productie (Kwh)</t>
  </si>
  <si>
    <t>Totale investering (euro)</t>
  </si>
  <si>
    <t>Prijs Kwh (euro)</t>
  </si>
  <si>
    <t>Spaargeld bij panelen</t>
  </si>
  <si>
    <t>Prijs Wattpiek</t>
  </si>
  <si>
    <t>Spaargeld zonder panelen (incl rente)</t>
  </si>
  <si>
    <t>Productie factor</t>
  </si>
  <si>
    <t>Verwachte opbrengst (Kwh)</t>
  </si>
  <si>
    <t>Gemaakte kosten en opbrengst lange termijn.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</si>
</sst>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43" fontId="0" fillId="0" borderId="0" xfId="1" applyFont="1"/>
    <xf numFmtId="4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9" fontId="0" fillId="0" borderId="0" xfId="2" applyFont="1"/>
    <xf numFmtId="164" fontId="2" fillId="0" borderId="0" xfId="0" applyNumberFormat="1" applyFont="1"/>
    <xf numFmtId="43" fontId="2" fillId="0" borderId="0" xfId="0" applyNumberFormat="1" applyFont="1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164" fontId="0" fillId="0" borderId="1" xfId="1" applyNumberFormat="1" applyFont="1" applyBorder="1"/>
    <xf numFmtId="43" fontId="0" fillId="0" borderId="1" xfId="1" applyFont="1" applyBorder="1"/>
    <xf numFmtId="9" fontId="0" fillId="0" borderId="1" xfId="2" applyFont="1" applyBorder="1"/>
    <xf numFmtId="164" fontId="3" fillId="2" borderId="1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0" fillId="2" borderId="2" xfId="0" applyFill="1" applyBorder="1"/>
    <xf numFmtId="164" fontId="3" fillId="2" borderId="3" xfId="1" applyNumberFormat="1" applyFont="1" applyFill="1" applyBorder="1"/>
    <xf numFmtId="43" fontId="0" fillId="2" borderId="5" xfId="0" applyNumberFormat="1" applyFill="1" applyBorder="1"/>
    <xf numFmtId="0" fontId="0" fillId="2" borderId="5" xfId="0" applyFill="1" applyBorder="1"/>
    <xf numFmtId="0" fontId="0" fillId="2" borderId="3" xfId="0" applyFill="1" applyBorder="1"/>
    <xf numFmtId="0" fontId="2" fillId="4" borderId="4" xfId="0" applyFont="1" applyFill="1" applyBorder="1" applyAlignment="1">
      <alignment wrapText="1"/>
    </xf>
    <xf numFmtId="43" fontId="2" fillId="4" borderId="4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2" fillId="4" borderId="1" xfId="0" applyNumberFormat="1" applyFont="1" applyFill="1" applyBorder="1" applyAlignment="1">
      <alignment wrapText="1"/>
    </xf>
    <xf numFmtId="43" fontId="2" fillId="4" borderId="1" xfId="1" applyFont="1" applyFill="1" applyBorder="1" applyAlignment="1">
      <alignment wrapText="1"/>
    </xf>
    <xf numFmtId="164" fontId="0" fillId="3" borderId="3" xfId="1" applyNumberFormat="1" applyFont="1" applyFill="1" applyBorder="1"/>
    <xf numFmtId="0" fontId="0" fillId="3" borderId="3" xfId="0" applyFill="1" applyBorder="1"/>
    <xf numFmtId="164" fontId="0" fillId="0" borderId="3" xfId="0" applyNumberFormat="1" applyBorder="1"/>
    <xf numFmtId="9" fontId="0" fillId="3" borderId="3" xfId="0" applyNumberFormat="1" applyFill="1" applyBorder="1"/>
    <xf numFmtId="0" fontId="0" fillId="0" borderId="2" xfId="0" applyBorder="1"/>
    <xf numFmtId="0" fontId="0" fillId="0" borderId="3" xfId="0" applyBorder="1"/>
    <xf numFmtId="164" fontId="0" fillId="0" borderId="0" xfId="2" applyNumberFormat="1" applyFont="1"/>
    <xf numFmtId="9" fontId="2" fillId="4" borderId="1" xfId="2" applyFont="1" applyFill="1" applyBorder="1" applyAlignment="1">
      <alignment wrapText="1"/>
    </xf>
    <xf numFmtId="165" fontId="0" fillId="3" borderId="3" xfId="1" applyNumberFormat="1" applyFont="1" applyFill="1" applyBorder="1"/>
    <xf numFmtId="43" fontId="0" fillId="5" borderId="3" xfId="1" applyNumberFormat="1" applyFont="1" applyFill="1" applyBorder="1"/>
    <xf numFmtId="164" fontId="0" fillId="0" borderId="0" xfId="0" applyNumberFormat="1" applyAlignment="1">
      <alignment wrapText="1"/>
    </xf>
    <xf numFmtId="164" fontId="2" fillId="4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0" fontId="0" fillId="0" borderId="0" xfId="0" applyBorder="1"/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165" fontId="0" fillId="0" borderId="13" xfId="1" applyNumberFormat="1" applyFont="1" applyBorder="1"/>
    <xf numFmtId="166" fontId="0" fillId="3" borderId="3" xfId="0" applyNumberFormat="1" applyFill="1" applyBorder="1"/>
  </cellXfs>
  <cellStyles count="4">
    <cellStyle name="Komma" xfId="1" builtinId="3"/>
    <cellStyle name="Normal 3" xfId="3"/>
    <cellStyle name="Procent" xfId="2" builtinId="5"/>
    <cellStyle name="Standaard" xfId="0" builtinId="0"/>
  </cellStyles>
  <dxfs count="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Terugverdientijd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Rendement!$H$17</c:f>
              <c:strCache>
                <c:ptCount val="1"/>
                <c:pt idx="0">
                  <c:v>Gemaakte kosten en opbrengst lange termijn.</c:v>
                </c:pt>
              </c:strCache>
            </c:strRef>
          </c:tx>
          <c:marker>
            <c:symbol val="none"/>
          </c:marker>
          <c:cat>
            <c:numRef>
              <c:f>Rendement!$A$18:$A$48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Rendement!$H$18:$H$48</c:f>
              <c:numCache>
                <c:formatCode>_ * #,##0_ ;_ * \-#,##0_ ;_ * "-"??_ ;_ @_ </c:formatCode>
                <c:ptCount val="31"/>
                <c:pt idx="0">
                  <c:v>-1440</c:v>
                </c:pt>
                <c:pt idx="1">
                  <c:v>-1295.9279999999999</c:v>
                </c:pt>
                <c:pt idx="2">
                  <c:v>-1148.7619295999998</c:v>
                </c:pt>
                <c:pt idx="3">
                  <c:v>-998.44580937599972</c:v>
                </c:pt>
                <c:pt idx="4">
                  <c:v>-844.92308580191968</c:v>
                </c:pt>
                <c:pt idx="5">
                  <c:v>-688.13664718495647</c:v>
                </c:pt>
                <c:pt idx="6">
                  <c:v>-528.02884107375371</c:v>
                </c:pt>
                <c:pt idx="7">
                  <c:v>-364.54149321341231</c:v>
                </c:pt>
                <c:pt idx="8">
                  <c:v>-197.61592812448401</c:v>
                </c:pt>
                <c:pt idx="9">
                  <c:v>-27.192991386327947</c:v>
                </c:pt>
                <c:pt idx="10">
                  <c:v>146.78692629142955</c:v>
                </c:pt>
                <c:pt idx="11">
                  <c:v>324.38386312210019</c:v>
                </c:pt>
                <c:pt idx="12">
                  <c:v>505.65825832894882</c:v>
                </c:pt>
                <c:pt idx="13">
                  <c:v>690.67092217139839</c:v>
                </c:pt>
                <c:pt idx="14">
                  <c:v>879.48300381189893</c:v>
                </c:pt>
                <c:pt idx="15">
                  <c:v>1072.1559569208753</c:v>
                </c:pt>
                <c:pt idx="16">
                  <c:v>1268.7515029129595</c:v>
                </c:pt>
                <c:pt idx="17">
                  <c:v>1469.3315917033401</c:v>
                </c:pt>
                <c:pt idx="18">
                  <c:v>1673.9583598685217</c:v>
                </c:pt>
                <c:pt idx="19">
                  <c:v>1882.6940860910813</c:v>
                </c:pt>
                <c:pt idx="20">
                  <c:v>2095.6011437631128</c:v>
                </c:pt>
                <c:pt idx="21">
                  <c:v>2312.741950617984</c:v>
                </c:pt>
                <c:pt idx="22">
                  <c:v>2534.1789152547608</c:v>
                </c:pt>
                <c:pt idx="23">
                  <c:v>2759.9743804141881</c:v>
                </c:pt>
                <c:pt idx="24">
                  <c:v>2990.1905628594518</c:v>
                </c:pt>
                <c:pt idx="25">
                  <c:v>3224.8894897090586</c:v>
                </c:pt>
                <c:pt idx="26">
                  <c:v>3464.1329310630681</c:v>
                </c:pt>
                <c:pt idx="27">
                  <c:v>3707.98232875758</c:v>
                </c:pt>
                <c:pt idx="28">
                  <c:v>3956.4987210758063</c:v>
                </c:pt>
                <c:pt idx="29">
                  <c:v>4209.7426632372444</c:v>
                </c:pt>
                <c:pt idx="30">
                  <c:v>4467.7741434793998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0240"/>
        <c:axId val="81536128"/>
      </c:lineChart>
      <c:catAx>
        <c:axId val="8153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81536128"/>
        <c:crosses val="autoZero"/>
        <c:auto val="1"/>
        <c:lblAlgn val="ctr"/>
        <c:lblOffset val="100"/>
        <c:noMultiLvlLbl val="0"/>
      </c:catAx>
      <c:valAx>
        <c:axId val="81536128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81530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Spaargeld vs panelen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Rendement!$J$17</c:f>
              <c:strCache>
                <c:ptCount val="1"/>
                <c:pt idx="0">
                  <c:v>Spaargeld zonder panelen (incl rente)</c:v>
                </c:pt>
              </c:strCache>
            </c:strRef>
          </c:tx>
          <c:marker>
            <c:symbol val="none"/>
          </c:marker>
          <c:cat>
            <c:numRef>
              <c:f>Rendement!$A$18:$A$48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Rendement!$J$18:$J$48</c:f>
              <c:numCache>
                <c:formatCode>_ * #,##0_ ;_ * \-#,##0_ ;_ * "-"??_ ;_ @_ </c:formatCode>
                <c:ptCount val="31"/>
                <c:pt idx="0">
                  <c:v>1440</c:v>
                </c:pt>
                <c:pt idx="1">
                  <c:v>1475.9999999999998</c:v>
                </c:pt>
                <c:pt idx="2">
                  <c:v>1512.8999999999996</c:v>
                </c:pt>
                <c:pt idx="3">
                  <c:v>1550.7224999999994</c:v>
                </c:pt>
                <c:pt idx="4">
                  <c:v>1589.4905624999992</c:v>
                </c:pt>
                <c:pt idx="5">
                  <c:v>1629.2278265624991</c:v>
                </c:pt>
                <c:pt idx="6">
                  <c:v>1669.9585222265614</c:v>
                </c:pt>
                <c:pt idx="7">
                  <c:v>1711.7074852822252</c:v>
                </c:pt>
                <c:pt idx="8">
                  <c:v>1754.5001724142808</c:v>
                </c:pt>
                <c:pt idx="9">
                  <c:v>1798.3626767246376</c:v>
                </c:pt>
                <c:pt idx="10">
                  <c:v>1843.3217436427533</c:v>
                </c:pt>
                <c:pt idx="11">
                  <c:v>1889.4047872338219</c:v>
                </c:pt>
                <c:pt idx="12">
                  <c:v>1936.6399069146673</c:v>
                </c:pt>
                <c:pt idx="13">
                  <c:v>1985.0559045875339</c:v>
                </c:pt>
                <c:pt idx="14">
                  <c:v>2034.682302202222</c:v>
                </c:pt>
                <c:pt idx="15">
                  <c:v>2085.5493597572772</c:v>
                </c:pt>
                <c:pt idx="16">
                  <c:v>2137.6880937512092</c:v>
                </c:pt>
                <c:pt idx="17">
                  <c:v>2191.1302960949893</c:v>
                </c:pt>
                <c:pt idx="18">
                  <c:v>2245.9085534973638</c:v>
                </c:pt>
                <c:pt idx="19">
                  <c:v>2302.0562673347977</c:v>
                </c:pt>
                <c:pt idx="20">
                  <c:v>2359.6076740181675</c:v>
                </c:pt>
                <c:pt idx="21">
                  <c:v>2418.5978658686213</c:v>
                </c:pt>
                <c:pt idx="22">
                  <c:v>2479.0628125153366</c:v>
                </c:pt>
                <c:pt idx="23">
                  <c:v>2541.0393828282199</c:v>
                </c:pt>
                <c:pt idx="24">
                  <c:v>2604.565367398925</c:v>
                </c:pt>
                <c:pt idx="25">
                  <c:v>2669.6795015838979</c:v>
                </c:pt>
                <c:pt idx="26">
                  <c:v>2736.4214891234951</c:v>
                </c:pt>
                <c:pt idx="27">
                  <c:v>2804.832026351582</c:v>
                </c:pt>
                <c:pt idx="28">
                  <c:v>2874.9528270103715</c:v>
                </c:pt>
                <c:pt idx="29">
                  <c:v>2946.8266476856306</c:v>
                </c:pt>
                <c:pt idx="30">
                  <c:v>3020.4973138777709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Rendement!$K$17</c:f>
              <c:strCache>
                <c:ptCount val="1"/>
                <c:pt idx="0">
                  <c:v>Spaargeld bij panelen</c:v>
                </c:pt>
              </c:strCache>
            </c:strRef>
          </c:tx>
          <c:marker>
            <c:symbol val="none"/>
          </c:marker>
          <c:cat>
            <c:numRef>
              <c:f>Rendement!$A$18:$A$48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Rendement!$K$18:$K$48</c:f>
              <c:numCache>
                <c:formatCode>_ * #,##0_ ;_ * \-#,##0_ ;_ * "-"??_ ;_ @_ </c:formatCode>
                <c:ptCount val="31"/>
                <c:pt idx="0" formatCode="_(* #,##0.00_);_(* \(#,##0.00\);_(* &quot;-&quot;??_);_(@_)">
                  <c:v>0</c:v>
                </c:pt>
                <c:pt idx="1">
                  <c:v>145.87289999999999</c:v>
                </c:pt>
                <c:pt idx="2">
                  <c:v>298.52536878000001</c:v>
                </c:pt>
                <c:pt idx="3">
                  <c:v>458.18357472629998</c:v>
                </c:pt>
                <c:pt idx="4">
                  <c:v>625.07992171321348</c:v>
                </c:pt>
                <c:pt idx="5">
                  <c:v>799.45318885571908</c:v>
                </c:pt>
                <c:pt idx="6">
                  <c:v>981.54867226470492</c:v>
                </c:pt>
                <c:pt idx="7">
                  <c:v>1171.6183287799181</c:v>
                </c:pt>
                <c:pt idx="8">
                  <c:v>1369.9209216519557</c:v>
                </c:pt>
                <c:pt idx="9">
                  <c:v>1576.7221681406375</c:v>
                </c:pt>
                <c:pt idx="10">
                  <c:v>1792.2948889928828</c:v>
                </c:pt>
                <c:pt idx="11">
                  <c:v>2016.9191597587587</c:v>
                </c:pt>
                <c:pt idx="12">
                  <c:v>2250.8824638996616</c:v>
                </c:pt>
                <c:pt idx="13">
                  <c:v>2494.4798476376332</c:v>
                </c:pt>
                <c:pt idx="14">
                  <c:v>2748.0140764895809</c:v>
                </c:pt>
                <c:pt idx="15">
                  <c:v>3011.7957934246588</c:v>
                </c:pt>
                <c:pt idx="16">
                  <c:v>3286.1436785772603</c:v>
                </c:pt>
                <c:pt idx="17">
                  <c:v>3571.3846104419517</c:v>
                </c:pt>
                <c:pt idx="18">
                  <c:v>3867.8538284702468</c:v>
                </c:pt>
                <c:pt idx="19">
                  <c:v>4175.8950969823445</c:v>
                </c:pt>
                <c:pt idx="20">
                  <c:v>4495.8608702998345</c:v>
                </c:pt>
                <c:pt idx="21">
                  <c:v>4828.1124589978872</c:v>
                </c:pt>
                <c:pt idx="22">
                  <c:v>5173.0201971675706</c:v>
                </c:pt>
                <c:pt idx="23">
                  <c:v>5530.9636105706795</c:v>
                </c:pt>
                <c:pt idx="24">
                  <c:v>5902.3315855607752</c:v>
                </c:pt>
                <c:pt idx="25">
                  <c:v>6287.5225386350212</c:v>
                </c:pt>
                <c:pt idx="26">
                  <c:v>6686.9445864718309</c:v>
                </c:pt>
                <c:pt idx="27">
                  <c:v>7101.0157162993191</c:v>
                </c:pt>
                <c:pt idx="28">
                  <c:v>7530.1639564290053</c:v>
                </c:pt>
                <c:pt idx="29">
                  <c:v>7974.8275467781859</c:v>
                </c:pt>
                <c:pt idx="30">
                  <c:v>8435.4551091928224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85664"/>
        <c:axId val="81587200"/>
      </c:lineChart>
      <c:catAx>
        <c:axId val="8158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81587200"/>
        <c:crosses val="autoZero"/>
        <c:auto val="1"/>
        <c:lblAlgn val="ctr"/>
        <c:lblOffset val="100"/>
        <c:noMultiLvlLbl val="0"/>
      </c:catAx>
      <c:valAx>
        <c:axId val="81587200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nl-NL"/>
          </a:p>
        </c:txPr>
        <c:crossAx val="8158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152401</xdr:colOff>
      <xdr:row>5</xdr:row>
      <xdr:rowOff>57149</xdr:rowOff>
    </xdr:from>
    <xdr:to>
      <xdr:col>22</xdr:col>
      <xdr:colOff>276225</xdr:colOff>
      <xdr:row>17</xdr:row>
      <xdr:rowOff>11905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190501</xdr:colOff>
      <xdr:row>18</xdr:row>
      <xdr:rowOff>0</xdr:rowOff>
    </xdr:from>
    <xdr:to>
      <xdr:col>22</xdr:col>
      <xdr:colOff>285750</xdr:colOff>
      <xdr:row>38</xdr:row>
      <xdr:rowOff>107156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8921</xdr:colOff>
      <xdr:row>0</xdr:row>
      <xdr:rowOff>10064</xdr:rowOff>
    </xdr:from>
    <xdr:ext cx="4737258" cy="593304"/>
    <xdr:sp macro="" textlink="">
      <xdr:nvSpPr>
        <xdr:cNvPr id="6" name="Rechthoek 5"/>
        <xdr:cNvSpPr/>
      </xdr:nvSpPr>
      <xdr:spPr>
        <a:xfrm>
          <a:off x="2094896" y="10064"/>
          <a:ext cx="4737258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nl-NL" sz="3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Rendement berekening PV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V49"/>
  <sheetViews>
    <sheetView tabSelected="1" workbookViewId="0">
      <selection activeCell="F34" sqref="F34"/>
    </sheetView>
  </sheetViews>
  <sheetFormatPr defaultRowHeight="15" x14ac:dyDescent="0.25"/>
  <cols>
    <col min="2" max="2" width="12" customWidth="1"/>
    <col min="3" max="3" width="10.140625" customWidth="1"/>
    <col min="4" max="4" width="11.5703125" customWidth="1"/>
    <col min="5" max="5" width="10.7109375" customWidth="1"/>
    <col min="6" max="6" width="12" customWidth="1"/>
    <col min="8" max="8" width="12.7109375" customWidth="1"/>
    <col min="9" max="9" width="2" customWidth="1"/>
    <col min="10" max="10" width="10.85546875" customWidth="1"/>
    <col min="11" max="11" width="11" customWidth="1"/>
    <col min="12" max="12" width="11.7109375" customWidth="1"/>
    <col min="13" max="13" width="8.5703125" customWidth="1"/>
  </cols>
  <sheetData>
    <row r="6" spans="1:22" x14ac:dyDescent="0.25">
      <c r="A6" s="31" t="s">
        <v>0</v>
      </c>
      <c r="B6" s="32"/>
      <c r="C6" s="27">
        <v>720</v>
      </c>
      <c r="E6" s="40" t="s">
        <v>14</v>
      </c>
      <c r="F6" s="41"/>
      <c r="G6" s="42">
        <f>C49</f>
        <v>16536.96000000001</v>
      </c>
    </row>
    <row r="7" spans="1:22" x14ac:dyDescent="0.25">
      <c r="A7" s="31" t="s">
        <v>20</v>
      </c>
      <c r="B7" s="32"/>
      <c r="C7" s="28">
        <v>0.87</v>
      </c>
      <c r="E7" s="43" t="s">
        <v>15</v>
      </c>
      <c r="F7" s="44"/>
      <c r="G7" s="45">
        <f>-F49</f>
        <v>1440</v>
      </c>
    </row>
    <row r="8" spans="1:22" x14ac:dyDescent="0.25">
      <c r="A8" s="31" t="s">
        <v>21</v>
      </c>
      <c r="B8" s="32"/>
      <c r="C8" s="29">
        <f>C6*C7</f>
        <v>626.4</v>
      </c>
      <c r="E8" s="46" t="s">
        <v>16</v>
      </c>
      <c r="F8" s="47"/>
      <c r="G8" s="48">
        <f>G7/G6</f>
        <v>8.7077673284569779E-2</v>
      </c>
    </row>
    <row r="9" spans="1:22" x14ac:dyDescent="0.25">
      <c r="A9" s="31" t="s">
        <v>6</v>
      </c>
      <c r="B9" s="32"/>
      <c r="C9" s="27">
        <v>1440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31" t="s">
        <v>18</v>
      </c>
      <c r="B10" s="32"/>
      <c r="C10" s="36">
        <f>C9/C6</f>
        <v>2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31" t="s">
        <v>10</v>
      </c>
      <c r="B11" s="32"/>
      <c r="C11" s="49">
        <v>2.5000000000000001E-2</v>
      </c>
      <c r="J11" s="1"/>
      <c r="N11" s="3"/>
    </row>
    <row r="12" spans="1:22" x14ac:dyDescent="0.25">
      <c r="A12" s="31" t="s">
        <v>5</v>
      </c>
      <c r="B12" s="32"/>
      <c r="C12" s="35">
        <v>0.23</v>
      </c>
      <c r="J12" s="1"/>
      <c r="M12" s="8"/>
      <c r="N12" s="6"/>
    </row>
    <row r="13" spans="1:22" x14ac:dyDescent="0.25">
      <c r="A13" s="31" t="s">
        <v>13</v>
      </c>
      <c r="B13" s="32"/>
      <c r="C13" s="49">
        <v>0.03</v>
      </c>
      <c r="J13" s="2"/>
      <c r="L13" s="8"/>
      <c r="M13" s="4"/>
      <c r="N13" s="4"/>
    </row>
    <row r="14" spans="1:22" x14ac:dyDescent="0.25">
      <c r="A14" s="31" t="s">
        <v>7</v>
      </c>
      <c r="B14" s="32"/>
      <c r="C14" s="30">
        <v>0.76</v>
      </c>
      <c r="J14" s="7"/>
      <c r="K14" s="8"/>
      <c r="L14" s="4"/>
      <c r="M14" s="5"/>
      <c r="N14" s="4"/>
    </row>
    <row r="15" spans="1:22" x14ac:dyDescent="0.25">
      <c r="A15" s="15"/>
      <c r="B15" s="16"/>
      <c r="D15" s="4"/>
      <c r="J15" s="1"/>
      <c r="L15" s="5"/>
      <c r="M15" s="5"/>
      <c r="N15" s="4"/>
    </row>
    <row r="16" spans="1:22" ht="18" customHeight="1" x14ac:dyDescent="0.25">
      <c r="A16" s="17" t="s">
        <v>11</v>
      </c>
      <c r="B16" s="19"/>
      <c r="C16" s="20"/>
      <c r="D16" s="21"/>
      <c r="E16" s="18">
        <f>NPV(C11,E18:E48)</f>
        <v>3971.8928587458076</v>
      </c>
      <c r="F16" s="14">
        <f>NPV($C11,F18:F48)</f>
        <v>-1404.8780487804879</v>
      </c>
      <c r="G16" s="14">
        <f>NPV($C11,G18:G48)</f>
        <v>2470.1393743861536</v>
      </c>
      <c r="J16" s="37"/>
      <c r="K16" s="1"/>
      <c r="L16" s="5"/>
      <c r="M16" s="5"/>
      <c r="N16" s="4"/>
    </row>
    <row r="17" spans="1:15" ht="75" x14ac:dyDescent="0.25">
      <c r="A17" s="22" t="s">
        <v>4</v>
      </c>
      <c r="B17" s="23" t="s">
        <v>8</v>
      </c>
      <c r="C17" s="22" t="s">
        <v>12</v>
      </c>
      <c r="D17" s="22" t="s">
        <v>5</v>
      </c>
      <c r="E17" s="24" t="s">
        <v>2</v>
      </c>
      <c r="F17" s="24" t="s">
        <v>3</v>
      </c>
      <c r="G17" s="25" t="s">
        <v>9</v>
      </c>
      <c r="H17" s="24" t="s">
        <v>22</v>
      </c>
      <c r="I17" s="39"/>
      <c r="J17" s="38" t="s">
        <v>19</v>
      </c>
      <c r="K17" s="26" t="s">
        <v>17</v>
      </c>
      <c r="L17" s="34" t="s">
        <v>1</v>
      </c>
      <c r="M17" s="5"/>
      <c r="N17" s="4"/>
    </row>
    <row r="18" spans="1:15" x14ac:dyDescent="0.25">
      <c r="A18" s="9">
        <v>0</v>
      </c>
      <c r="B18" s="12"/>
      <c r="C18" s="9"/>
      <c r="D18" s="9"/>
      <c r="E18" s="9"/>
      <c r="F18" s="10">
        <f>-C9</f>
        <v>-1440</v>
      </c>
      <c r="G18" s="10">
        <f>E18+F18</f>
        <v>-1440</v>
      </c>
      <c r="H18" s="10">
        <f>G18</f>
        <v>-1440</v>
      </c>
      <c r="J18" s="10">
        <f>C9</f>
        <v>1440</v>
      </c>
      <c r="K18" s="12">
        <f>E18</f>
        <v>0</v>
      </c>
      <c r="L18" s="10">
        <f>K18-J18</f>
        <v>-1440</v>
      </c>
      <c r="M18" s="5"/>
      <c r="N18" s="4"/>
      <c r="O18" s="4"/>
    </row>
    <row r="19" spans="1:15" x14ac:dyDescent="0.25">
      <c r="A19" s="9">
        <f>A18+1</f>
        <v>1</v>
      </c>
      <c r="B19" s="13">
        <f>100%</f>
        <v>1</v>
      </c>
      <c r="C19" s="10">
        <f>B19*$C$8</f>
        <v>626.4</v>
      </c>
      <c r="D19" s="12">
        <f>C12</f>
        <v>0.23</v>
      </c>
      <c r="E19" s="11">
        <f>C19*D19</f>
        <v>144.072</v>
      </c>
      <c r="F19" s="13"/>
      <c r="G19" s="10">
        <f t="shared" ref="G19:G48" si="0">E19+F19</f>
        <v>144.072</v>
      </c>
      <c r="H19" s="10">
        <f>H18+G19</f>
        <v>-1295.9279999999999</v>
      </c>
      <c r="J19" s="10">
        <f>J18*(1+$C$11)</f>
        <v>1475.9999999999998</v>
      </c>
      <c r="K19" s="11">
        <f>K18*(1+$C$11)+G19*(1+$C$11/2)</f>
        <v>145.87289999999999</v>
      </c>
      <c r="L19" s="10">
        <f t="shared" ref="L19:L48" si="1">K19-J19</f>
        <v>-1330.1270999999997</v>
      </c>
      <c r="M19" s="5"/>
      <c r="N19" s="4"/>
    </row>
    <row r="20" spans="1:15" x14ac:dyDescent="0.25">
      <c r="A20" s="9">
        <f t="shared" ref="A20:A48" si="2">A19+1</f>
        <v>2</v>
      </c>
      <c r="B20" s="13">
        <f>B19-(1-$C$14)/29</f>
        <v>0.99172413793103453</v>
      </c>
      <c r="C20" s="10">
        <f t="shared" ref="C20:C48" si="3">B20*$C$8</f>
        <v>621.21600000000001</v>
      </c>
      <c r="D20" s="12">
        <f>D19*(1+$C$13)</f>
        <v>0.23690000000000003</v>
      </c>
      <c r="E20" s="11">
        <f t="shared" ref="E20:E48" si="4">C20*D20</f>
        <v>147.16607040000002</v>
      </c>
      <c r="F20" s="13"/>
      <c r="G20" s="10">
        <f t="shared" si="0"/>
        <v>147.16607040000002</v>
      </c>
      <c r="H20" s="10">
        <f t="shared" ref="H20:H48" si="5">H19+G20</f>
        <v>-1148.7619295999998</v>
      </c>
      <c r="J20" s="10">
        <f t="shared" ref="J20:J48" si="6">J19*(1+$C$11)</f>
        <v>1512.8999999999996</v>
      </c>
      <c r="K20" s="11">
        <f t="shared" ref="K20:K48" si="7">K19*(1+$C$11)+G20*(1+$C$11/2)</f>
        <v>298.52536878000001</v>
      </c>
      <c r="L20" s="10">
        <f t="shared" si="1"/>
        <v>-1214.3746312199996</v>
      </c>
      <c r="M20" s="5"/>
      <c r="N20" s="4"/>
    </row>
    <row r="21" spans="1:15" x14ac:dyDescent="0.25">
      <c r="A21" s="9">
        <f t="shared" si="2"/>
        <v>3</v>
      </c>
      <c r="B21" s="13">
        <f t="shared" ref="B21:B47" si="8">B20-(1-$C$14)/29</f>
        <v>0.98344827586206907</v>
      </c>
      <c r="C21" s="10">
        <f t="shared" si="3"/>
        <v>616.03200000000004</v>
      </c>
      <c r="D21" s="12">
        <f t="shared" ref="D21:D48" si="9">D20*(1+$C$13)</f>
        <v>0.24400700000000003</v>
      </c>
      <c r="E21" s="11">
        <f t="shared" si="4"/>
        <v>150.31612022400003</v>
      </c>
      <c r="F21" s="13"/>
      <c r="G21" s="10">
        <f t="shared" si="0"/>
        <v>150.31612022400003</v>
      </c>
      <c r="H21" s="10">
        <f t="shared" si="5"/>
        <v>-998.44580937599972</v>
      </c>
      <c r="J21" s="10">
        <f t="shared" si="6"/>
        <v>1550.7224999999994</v>
      </c>
      <c r="K21" s="11">
        <f t="shared" si="7"/>
        <v>458.18357472629998</v>
      </c>
      <c r="L21" s="10">
        <f t="shared" si="1"/>
        <v>-1092.5389252736995</v>
      </c>
      <c r="M21" s="5"/>
      <c r="N21" s="4"/>
    </row>
    <row r="22" spans="1:15" x14ac:dyDescent="0.25">
      <c r="A22" s="9">
        <f t="shared" si="2"/>
        <v>4</v>
      </c>
      <c r="B22" s="13">
        <f t="shared" si="8"/>
        <v>0.9751724137931036</v>
      </c>
      <c r="C22" s="10">
        <f t="shared" si="3"/>
        <v>610.84800000000007</v>
      </c>
      <c r="D22" s="12">
        <f t="shared" si="9"/>
        <v>0.25132721000000002</v>
      </c>
      <c r="E22" s="11">
        <f t="shared" si="4"/>
        <v>153.52272357408003</v>
      </c>
      <c r="F22" s="13"/>
      <c r="G22" s="10">
        <f t="shared" si="0"/>
        <v>153.52272357408003</v>
      </c>
      <c r="H22" s="10">
        <f t="shared" si="5"/>
        <v>-844.92308580191968</v>
      </c>
      <c r="J22" s="10">
        <f t="shared" si="6"/>
        <v>1589.4905624999992</v>
      </c>
      <c r="K22" s="11">
        <f t="shared" si="7"/>
        <v>625.07992171321348</v>
      </c>
      <c r="L22" s="10">
        <f t="shared" si="1"/>
        <v>-964.41064078678573</v>
      </c>
      <c r="M22" s="5"/>
      <c r="N22" s="4"/>
    </row>
    <row r="23" spans="1:15" x14ac:dyDescent="0.25">
      <c r="A23" s="9">
        <f t="shared" si="2"/>
        <v>5</v>
      </c>
      <c r="B23" s="13">
        <f t="shared" si="8"/>
        <v>0.96689655172413813</v>
      </c>
      <c r="C23" s="10">
        <f t="shared" si="3"/>
        <v>605.6640000000001</v>
      </c>
      <c r="D23" s="12">
        <f t="shared" si="9"/>
        <v>0.25886702630000002</v>
      </c>
      <c r="E23" s="11">
        <f t="shared" si="4"/>
        <v>156.78643861696324</v>
      </c>
      <c r="F23" s="13"/>
      <c r="G23" s="10">
        <f t="shared" si="0"/>
        <v>156.78643861696324</v>
      </c>
      <c r="H23" s="10">
        <f t="shared" si="5"/>
        <v>-688.13664718495647</v>
      </c>
      <c r="J23" s="10">
        <f t="shared" si="6"/>
        <v>1629.2278265624991</v>
      </c>
      <c r="K23" s="11">
        <f t="shared" si="7"/>
        <v>799.45318885571908</v>
      </c>
      <c r="L23" s="10">
        <f t="shared" si="1"/>
        <v>-829.77463770678003</v>
      </c>
      <c r="M23" s="3"/>
      <c r="N23" s="4"/>
    </row>
    <row r="24" spans="1:15" x14ac:dyDescent="0.25">
      <c r="A24" s="9">
        <f t="shared" si="2"/>
        <v>6</v>
      </c>
      <c r="B24" s="13">
        <f t="shared" si="8"/>
        <v>0.95862068965517266</v>
      </c>
      <c r="C24" s="10">
        <f t="shared" si="3"/>
        <v>600.48000000000013</v>
      </c>
      <c r="D24" s="12">
        <f t="shared" si="9"/>
        <v>0.26663303708900005</v>
      </c>
      <c r="E24" s="11">
        <f t="shared" si="4"/>
        <v>160.10780611120279</v>
      </c>
      <c r="F24" s="13"/>
      <c r="G24" s="10">
        <f t="shared" si="0"/>
        <v>160.10780611120279</v>
      </c>
      <c r="H24" s="10">
        <f t="shared" si="5"/>
        <v>-528.02884107375371</v>
      </c>
      <c r="J24" s="10">
        <f t="shared" si="6"/>
        <v>1669.9585222265614</v>
      </c>
      <c r="K24" s="11">
        <f t="shared" si="7"/>
        <v>981.54867226470492</v>
      </c>
      <c r="L24" s="10">
        <f t="shared" si="1"/>
        <v>-688.40984996185648</v>
      </c>
      <c r="M24" s="33"/>
      <c r="N24" s="4"/>
    </row>
    <row r="25" spans="1:15" x14ac:dyDescent="0.25">
      <c r="A25" s="9">
        <f t="shared" si="2"/>
        <v>7</v>
      </c>
      <c r="B25" s="13">
        <f t="shared" si="8"/>
        <v>0.9503448275862072</v>
      </c>
      <c r="C25" s="10">
        <f t="shared" si="3"/>
        <v>595.29600000000016</v>
      </c>
      <c r="D25" s="12">
        <f t="shared" si="9"/>
        <v>0.27463202820167004</v>
      </c>
      <c r="E25" s="11">
        <f t="shared" si="4"/>
        <v>163.4873478603414</v>
      </c>
      <c r="F25" s="13"/>
      <c r="G25" s="10">
        <f t="shared" si="0"/>
        <v>163.4873478603414</v>
      </c>
      <c r="H25" s="10">
        <f t="shared" si="5"/>
        <v>-364.54149321341231</v>
      </c>
      <c r="J25" s="10">
        <f t="shared" si="6"/>
        <v>1711.7074852822252</v>
      </c>
      <c r="K25" s="11">
        <f t="shared" si="7"/>
        <v>1171.6183287799181</v>
      </c>
      <c r="L25" s="10">
        <f t="shared" si="1"/>
        <v>-540.08915650230711</v>
      </c>
      <c r="M25" s="33"/>
      <c r="N25" s="4"/>
    </row>
    <row r="26" spans="1:15" x14ac:dyDescent="0.25">
      <c r="A26" s="9">
        <f t="shared" si="2"/>
        <v>8</v>
      </c>
      <c r="B26" s="13">
        <f t="shared" si="8"/>
        <v>0.94206896551724173</v>
      </c>
      <c r="C26" s="10">
        <f t="shared" si="3"/>
        <v>590.11200000000019</v>
      </c>
      <c r="D26" s="12">
        <f t="shared" si="9"/>
        <v>0.28287098904772018</v>
      </c>
      <c r="E26" s="11">
        <f t="shared" si="4"/>
        <v>166.92556508892829</v>
      </c>
      <c r="F26" s="13"/>
      <c r="G26" s="10">
        <f t="shared" si="0"/>
        <v>166.92556508892829</v>
      </c>
      <c r="H26" s="10">
        <f t="shared" si="5"/>
        <v>-197.61592812448401</v>
      </c>
      <c r="J26" s="10">
        <f t="shared" si="6"/>
        <v>1754.5001724142808</v>
      </c>
      <c r="K26" s="11">
        <f t="shared" si="7"/>
        <v>1369.9209216519557</v>
      </c>
      <c r="L26" s="10">
        <f t="shared" si="1"/>
        <v>-384.57925076232505</v>
      </c>
      <c r="M26" s="33"/>
      <c r="N26" s="4"/>
    </row>
    <row r="27" spans="1:15" x14ac:dyDescent="0.25">
      <c r="A27" s="9">
        <f t="shared" si="2"/>
        <v>9</v>
      </c>
      <c r="B27" s="13">
        <f t="shared" si="8"/>
        <v>0.93379310344827626</v>
      </c>
      <c r="C27" s="10">
        <f t="shared" si="3"/>
        <v>584.92800000000022</v>
      </c>
      <c r="D27" s="12">
        <f t="shared" si="9"/>
        <v>0.29135711871915176</v>
      </c>
      <c r="E27" s="11">
        <f t="shared" si="4"/>
        <v>170.42293673815607</v>
      </c>
      <c r="F27" s="13"/>
      <c r="G27" s="10">
        <f t="shared" si="0"/>
        <v>170.42293673815607</v>
      </c>
      <c r="H27" s="10">
        <f t="shared" si="5"/>
        <v>-27.192991386327947</v>
      </c>
      <c r="J27" s="10">
        <f t="shared" si="6"/>
        <v>1798.3626767246376</v>
      </c>
      <c r="K27" s="11">
        <f t="shared" si="7"/>
        <v>1576.7221681406375</v>
      </c>
      <c r="L27" s="10">
        <f t="shared" si="1"/>
        <v>-221.64050858400014</v>
      </c>
      <c r="M27" s="33"/>
      <c r="N27" s="4"/>
    </row>
    <row r="28" spans="1:15" x14ac:dyDescent="0.25">
      <c r="A28" s="9">
        <f t="shared" si="2"/>
        <v>10</v>
      </c>
      <c r="B28" s="13">
        <f t="shared" si="8"/>
        <v>0.9255172413793108</v>
      </c>
      <c r="C28" s="10">
        <f t="shared" si="3"/>
        <v>579.74400000000026</v>
      </c>
      <c r="D28" s="12">
        <f t="shared" si="9"/>
        <v>0.30009783228072634</v>
      </c>
      <c r="E28" s="11">
        <f t="shared" si="4"/>
        <v>173.9799176777575</v>
      </c>
      <c r="G28" s="10">
        <f t="shared" si="0"/>
        <v>173.9799176777575</v>
      </c>
      <c r="H28" s="10">
        <f t="shared" si="5"/>
        <v>146.78692629142955</v>
      </c>
      <c r="J28" s="10">
        <f t="shared" si="6"/>
        <v>1843.3217436427533</v>
      </c>
      <c r="K28" s="11">
        <f t="shared" si="7"/>
        <v>1792.2948889928828</v>
      </c>
      <c r="L28" s="10">
        <f t="shared" si="1"/>
        <v>-51.026854649870529</v>
      </c>
      <c r="M28" s="33"/>
      <c r="N28" s="4"/>
    </row>
    <row r="29" spans="1:15" x14ac:dyDescent="0.25">
      <c r="A29" s="9">
        <f t="shared" si="2"/>
        <v>11</v>
      </c>
      <c r="B29" s="13">
        <f t="shared" si="8"/>
        <v>0.91724137931034533</v>
      </c>
      <c r="C29" s="10">
        <f t="shared" si="3"/>
        <v>574.56000000000029</v>
      </c>
      <c r="D29" s="12">
        <f t="shared" si="9"/>
        <v>0.30910076724914815</v>
      </c>
      <c r="E29" s="11">
        <f t="shared" si="4"/>
        <v>177.59693683067064</v>
      </c>
      <c r="F29" s="11"/>
      <c r="G29" s="10">
        <f t="shared" si="0"/>
        <v>177.59693683067064</v>
      </c>
      <c r="H29" s="10">
        <f t="shared" si="5"/>
        <v>324.38386312210019</v>
      </c>
      <c r="J29" s="10">
        <f t="shared" si="6"/>
        <v>1889.4047872338219</v>
      </c>
      <c r="K29" s="11">
        <f t="shared" si="7"/>
        <v>2016.9191597587587</v>
      </c>
      <c r="L29" s="10">
        <f t="shared" si="1"/>
        <v>127.51437252493679</v>
      </c>
      <c r="M29" s="33"/>
      <c r="N29" s="4"/>
    </row>
    <row r="30" spans="1:15" x14ac:dyDescent="0.25">
      <c r="A30" s="9">
        <f t="shared" si="2"/>
        <v>12</v>
      </c>
      <c r="B30" s="13">
        <f t="shared" si="8"/>
        <v>0.90896551724137986</v>
      </c>
      <c r="C30" s="10">
        <f t="shared" si="3"/>
        <v>569.37600000000032</v>
      </c>
      <c r="D30" s="12">
        <f t="shared" si="9"/>
        <v>0.3183737902666226</v>
      </c>
      <c r="E30" s="11">
        <f t="shared" si="4"/>
        <v>181.27439520684862</v>
      </c>
      <c r="F30" s="13"/>
      <c r="G30" s="10">
        <f t="shared" si="0"/>
        <v>181.27439520684862</v>
      </c>
      <c r="H30" s="10">
        <f t="shared" si="5"/>
        <v>505.65825832894882</v>
      </c>
      <c r="J30" s="10">
        <f t="shared" si="6"/>
        <v>1936.6399069146673</v>
      </c>
      <c r="K30" s="11">
        <f t="shared" si="7"/>
        <v>2250.8824638996616</v>
      </c>
      <c r="L30" s="10">
        <f t="shared" si="1"/>
        <v>314.24255698499428</v>
      </c>
      <c r="M30" s="33"/>
      <c r="N30" s="4"/>
    </row>
    <row r="31" spans="1:15" x14ac:dyDescent="0.25">
      <c r="A31" s="9">
        <f t="shared" si="2"/>
        <v>13</v>
      </c>
      <c r="B31" s="13">
        <f t="shared" si="8"/>
        <v>0.90068965517241439</v>
      </c>
      <c r="C31" s="10">
        <f t="shared" si="3"/>
        <v>564.19200000000035</v>
      </c>
      <c r="D31" s="12">
        <f t="shared" si="9"/>
        <v>0.32792500397462127</v>
      </c>
      <c r="E31" s="11">
        <f t="shared" si="4"/>
        <v>185.01266384244963</v>
      </c>
      <c r="F31" s="13"/>
      <c r="G31" s="10">
        <f t="shared" si="0"/>
        <v>185.01266384244963</v>
      </c>
      <c r="H31" s="10">
        <f t="shared" si="5"/>
        <v>690.67092217139839</v>
      </c>
      <c r="J31" s="10">
        <f t="shared" si="6"/>
        <v>1985.0559045875339</v>
      </c>
      <c r="K31" s="11">
        <f t="shared" si="7"/>
        <v>2494.4798476376332</v>
      </c>
      <c r="L31" s="10">
        <f t="shared" si="1"/>
        <v>509.4239430500993</v>
      </c>
      <c r="M31" s="33"/>
      <c r="N31" s="4"/>
    </row>
    <row r="32" spans="1:15" x14ac:dyDescent="0.25">
      <c r="A32" s="9">
        <f t="shared" si="2"/>
        <v>14</v>
      </c>
      <c r="B32" s="13">
        <f t="shared" si="8"/>
        <v>0.89241379310344893</v>
      </c>
      <c r="C32" s="10">
        <f t="shared" si="3"/>
        <v>559.00800000000038</v>
      </c>
      <c r="D32" s="12">
        <f t="shared" si="9"/>
        <v>0.33776275409385992</v>
      </c>
      <c r="E32" s="11">
        <f t="shared" si="4"/>
        <v>188.81208164050057</v>
      </c>
      <c r="F32" s="13"/>
      <c r="G32" s="10">
        <f t="shared" si="0"/>
        <v>188.81208164050057</v>
      </c>
      <c r="H32" s="10">
        <f t="shared" si="5"/>
        <v>879.48300381189893</v>
      </c>
      <c r="J32" s="10">
        <f t="shared" si="6"/>
        <v>2034.682302202222</v>
      </c>
      <c r="K32" s="11">
        <f t="shared" si="7"/>
        <v>2748.0140764895809</v>
      </c>
      <c r="L32" s="10">
        <f t="shared" si="1"/>
        <v>713.33177428735894</v>
      </c>
      <c r="M32" s="33"/>
      <c r="N32" s="4"/>
    </row>
    <row r="33" spans="1:14" x14ac:dyDescent="0.25">
      <c r="A33" s="9">
        <f t="shared" si="2"/>
        <v>15</v>
      </c>
      <c r="B33" s="13">
        <f t="shared" si="8"/>
        <v>0.88413793103448346</v>
      </c>
      <c r="C33" s="10">
        <f t="shared" si="3"/>
        <v>553.82400000000041</v>
      </c>
      <c r="D33" s="12">
        <f t="shared" si="9"/>
        <v>0.34789563671667573</v>
      </c>
      <c r="E33" s="11">
        <f t="shared" si="4"/>
        <v>192.67295310897637</v>
      </c>
      <c r="F33" s="11"/>
      <c r="G33" s="10">
        <f t="shared" si="0"/>
        <v>192.67295310897637</v>
      </c>
      <c r="H33" s="10">
        <f t="shared" si="5"/>
        <v>1072.1559569208753</v>
      </c>
      <c r="J33" s="10">
        <f t="shared" si="6"/>
        <v>2085.5493597572772</v>
      </c>
      <c r="K33" s="11">
        <f t="shared" si="7"/>
        <v>3011.7957934246588</v>
      </c>
      <c r="L33" s="10">
        <f t="shared" si="1"/>
        <v>926.24643366738155</v>
      </c>
      <c r="M33" s="33"/>
      <c r="N33" s="4"/>
    </row>
    <row r="34" spans="1:14" x14ac:dyDescent="0.25">
      <c r="A34" s="9">
        <f t="shared" si="2"/>
        <v>16</v>
      </c>
      <c r="B34" s="13">
        <f t="shared" si="8"/>
        <v>0.87586206896551799</v>
      </c>
      <c r="C34" s="10">
        <f t="shared" si="3"/>
        <v>548.64000000000044</v>
      </c>
      <c r="D34" s="12">
        <f t="shared" si="9"/>
        <v>0.35833250581817599</v>
      </c>
      <c r="E34" s="11">
        <f t="shared" si="4"/>
        <v>196.59554599208423</v>
      </c>
      <c r="F34" s="11"/>
      <c r="G34" s="10">
        <f t="shared" si="0"/>
        <v>196.59554599208423</v>
      </c>
      <c r="H34" s="10">
        <f t="shared" si="5"/>
        <v>1268.7515029129595</v>
      </c>
      <c r="J34" s="10">
        <f t="shared" si="6"/>
        <v>2137.6880937512092</v>
      </c>
      <c r="K34" s="11">
        <f t="shared" si="7"/>
        <v>3286.1436785772603</v>
      </c>
      <c r="L34" s="10">
        <f t="shared" si="1"/>
        <v>1148.4555848260511</v>
      </c>
      <c r="M34" s="33"/>
      <c r="N34" s="4"/>
    </row>
    <row r="35" spans="1:14" x14ac:dyDescent="0.25">
      <c r="A35" s="9">
        <f t="shared" si="2"/>
        <v>17</v>
      </c>
      <c r="B35" s="13">
        <f t="shared" si="8"/>
        <v>0.86758620689655253</v>
      </c>
      <c r="C35" s="10">
        <f t="shared" si="3"/>
        <v>543.45600000000047</v>
      </c>
      <c r="D35" s="12">
        <f t="shared" si="9"/>
        <v>0.36908248099272128</v>
      </c>
      <c r="E35" s="11">
        <f t="shared" si="4"/>
        <v>200.5800887903805</v>
      </c>
      <c r="F35" s="13"/>
      <c r="G35" s="10">
        <f t="shared" si="0"/>
        <v>200.5800887903805</v>
      </c>
      <c r="H35" s="10">
        <f t="shared" si="5"/>
        <v>1469.3315917033401</v>
      </c>
      <c r="J35" s="10">
        <f t="shared" si="6"/>
        <v>2191.1302960949893</v>
      </c>
      <c r="K35" s="11">
        <f t="shared" si="7"/>
        <v>3571.3846104419517</v>
      </c>
      <c r="L35" s="10">
        <f t="shared" si="1"/>
        <v>1380.2543143469625</v>
      </c>
      <c r="M35" s="33"/>
      <c r="N35" s="4"/>
    </row>
    <row r="36" spans="1:14" x14ac:dyDescent="0.25">
      <c r="A36" s="9">
        <f t="shared" si="2"/>
        <v>18</v>
      </c>
      <c r="B36" s="13">
        <f t="shared" si="8"/>
        <v>0.85931034482758706</v>
      </c>
      <c r="C36" s="10">
        <f t="shared" si="3"/>
        <v>538.2720000000005</v>
      </c>
      <c r="D36" s="12">
        <f t="shared" si="9"/>
        <v>0.38015495542250294</v>
      </c>
      <c r="E36" s="11">
        <f t="shared" si="4"/>
        <v>204.62676816518169</v>
      </c>
      <c r="F36" s="13"/>
      <c r="G36" s="10">
        <f t="shared" si="0"/>
        <v>204.62676816518169</v>
      </c>
      <c r="H36" s="10">
        <f t="shared" si="5"/>
        <v>1673.9583598685217</v>
      </c>
      <c r="J36" s="10">
        <f t="shared" si="6"/>
        <v>2245.9085534973638</v>
      </c>
      <c r="K36" s="11">
        <f t="shared" si="7"/>
        <v>3867.8538284702468</v>
      </c>
      <c r="L36" s="10">
        <f t="shared" si="1"/>
        <v>1621.945274972883</v>
      </c>
      <c r="M36" s="33"/>
      <c r="N36" s="4"/>
    </row>
    <row r="37" spans="1:14" x14ac:dyDescent="0.25">
      <c r="A37" s="9">
        <f t="shared" si="2"/>
        <v>19</v>
      </c>
      <c r="B37" s="13">
        <f t="shared" si="8"/>
        <v>0.85103448275862159</v>
      </c>
      <c r="C37" s="10">
        <f t="shared" si="3"/>
        <v>533.08800000000053</v>
      </c>
      <c r="D37" s="12">
        <f t="shared" si="9"/>
        <v>0.39155960408517804</v>
      </c>
      <c r="E37" s="11">
        <f t="shared" si="4"/>
        <v>208.73572622255961</v>
      </c>
      <c r="F37" s="13"/>
      <c r="G37" s="10">
        <f t="shared" si="0"/>
        <v>208.73572622255961</v>
      </c>
      <c r="H37" s="10">
        <f t="shared" si="5"/>
        <v>1882.6940860910813</v>
      </c>
      <c r="J37" s="10">
        <f t="shared" si="6"/>
        <v>2302.0562673347977</v>
      </c>
      <c r="K37" s="11">
        <f t="shared" si="7"/>
        <v>4175.8950969823445</v>
      </c>
      <c r="L37" s="10">
        <f t="shared" si="1"/>
        <v>1873.8388296475468</v>
      </c>
      <c r="M37" s="33"/>
      <c r="N37" s="4"/>
    </row>
    <row r="38" spans="1:14" x14ac:dyDescent="0.25">
      <c r="A38" s="9">
        <f t="shared" si="2"/>
        <v>20</v>
      </c>
      <c r="B38" s="13">
        <f t="shared" si="8"/>
        <v>0.84275862068965612</v>
      </c>
      <c r="C38" s="10">
        <f t="shared" si="3"/>
        <v>527.90400000000056</v>
      </c>
      <c r="D38" s="12">
        <f t="shared" si="9"/>
        <v>0.4033063922077334</v>
      </c>
      <c r="E38" s="11">
        <f t="shared" si="4"/>
        <v>212.90705767203153</v>
      </c>
      <c r="G38" s="10">
        <f t="shared" si="0"/>
        <v>212.90705767203153</v>
      </c>
      <c r="H38" s="10">
        <f t="shared" si="5"/>
        <v>2095.6011437631128</v>
      </c>
      <c r="J38" s="10">
        <f t="shared" si="6"/>
        <v>2359.6076740181675</v>
      </c>
      <c r="K38" s="11">
        <f t="shared" si="7"/>
        <v>4495.8608702998345</v>
      </c>
      <c r="L38" s="10">
        <f t="shared" si="1"/>
        <v>2136.253196281667</v>
      </c>
      <c r="M38" s="33"/>
      <c r="N38" s="4"/>
    </row>
    <row r="39" spans="1:14" x14ac:dyDescent="0.25">
      <c r="A39" s="9">
        <f t="shared" si="2"/>
        <v>21</v>
      </c>
      <c r="B39" s="13">
        <f t="shared" si="8"/>
        <v>0.83448275862069066</v>
      </c>
      <c r="C39" s="10">
        <f t="shared" si="3"/>
        <v>522.7200000000006</v>
      </c>
      <c r="D39" s="12">
        <f t="shared" si="9"/>
        <v>0.41540558397396543</v>
      </c>
      <c r="E39" s="11">
        <f t="shared" si="4"/>
        <v>217.14080685487147</v>
      </c>
      <c r="F39" s="11"/>
      <c r="G39" s="10">
        <f t="shared" si="0"/>
        <v>217.14080685487147</v>
      </c>
      <c r="H39" s="10">
        <f t="shared" si="5"/>
        <v>2312.741950617984</v>
      </c>
      <c r="J39" s="10">
        <f t="shared" si="6"/>
        <v>2418.5978658686213</v>
      </c>
      <c r="K39" s="11">
        <f t="shared" si="7"/>
        <v>4828.1124589978872</v>
      </c>
      <c r="L39" s="10">
        <f t="shared" si="1"/>
        <v>2409.5145931292659</v>
      </c>
      <c r="M39" s="33"/>
      <c r="N39" s="4"/>
    </row>
    <row r="40" spans="1:14" x14ac:dyDescent="0.25">
      <c r="A40" s="9">
        <f t="shared" si="2"/>
        <v>22</v>
      </c>
      <c r="B40" s="13">
        <f t="shared" si="8"/>
        <v>0.82620689655172519</v>
      </c>
      <c r="C40" s="10">
        <f t="shared" si="3"/>
        <v>517.53600000000063</v>
      </c>
      <c r="D40" s="12">
        <f t="shared" si="9"/>
        <v>0.4278677514931844</v>
      </c>
      <c r="E40" s="11">
        <f t="shared" si="4"/>
        <v>221.43696463677696</v>
      </c>
      <c r="F40" s="13"/>
      <c r="G40" s="10">
        <f t="shared" si="0"/>
        <v>221.43696463677696</v>
      </c>
      <c r="H40" s="10">
        <f t="shared" si="5"/>
        <v>2534.1789152547608</v>
      </c>
      <c r="J40" s="10">
        <f t="shared" si="6"/>
        <v>2479.0628125153366</v>
      </c>
      <c r="K40" s="11">
        <f t="shared" si="7"/>
        <v>5173.0201971675706</v>
      </c>
      <c r="L40" s="10">
        <f t="shared" si="1"/>
        <v>2693.9573846522339</v>
      </c>
      <c r="M40" s="33"/>
      <c r="N40" s="4"/>
    </row>
    <row r="41" spans="1:14" x14ac:dyDescent="0.25">
      <c r="A41" s="9">
        <f t="shared" si="2"/>
        <v>23</v>
      </c>
      <c r="B41" s="13">
        <f t="shared" si="8"/>
        <v>0.81793103448275972</v>
      </c>
      <c r="C41" s="10">
        <f t="shared" si="3"/>
        <v>512.35200000000066</v>
      </c>
      <c r="D41" s="12">
        <f t="shared" si="9"/>
        <v>0.44070378403797994</v>
      </c>
      <c r="E41" s="11">
        <f t="shared" si="4"/>
        <v>225.79546515942738</v>
      </c>
      <c r="F41" s="13"/>
      <c r="G41" s="10">
        <f t="shared" si="0"/>
        <v>225.79546515942738</v>
      </c>
      <c r="H41" s="10">
        <f t="shared" si="5"/>
        <v>2759.9743804141881</v>
      </c>
      <c r="J41" s="10">
        <f t="shared" si="6"/>
        <v>2541.0393828282199</v>
      </c>
      <c r="K41" s="11">
        <f t="shared" si="7"/>
        <v>5530.9636105706795</v>
      </c>
      <c r="L41" s="10">
        <f t="shared" si="1"/>
        <v>2989.9242277424596</v>
      </c>
      <c r="M41" s="33"/>
      <c r="N41" s="4"/>
    </row>
    <row r="42" spans="1:14" x14ac:dyDescent="0.25">
      <c r="A42" s="9">
        <f t="shared" si="2"/>
        <v>24</v>
      </c>
      <c r="B42" s="13">
        <f t="shared" si="8"/>
        <v>0.80965517241379426</v>
      </c>
      <c r="C42" s="10">
        <f t="shared" si="3"/>
        <v>507.16800000000069</v>
      </c>
      <c r="D42" s="12">
        <f t="shared" si="9"/>
        <v>0.45392489755911936</v>
      </c>
      <c r="E42" s="11">
        <f t="shared" si="4"/>
        <v>230.21618244526377</v>
      </c>
      <c r="F42" s="13"/>
      <c r="G42" s="10">
        <f t="shared" si="0"/>
        <v>230.21618244526377</v>
      </c>
      <c r="H42" s="10">
        <f t="shared" si="5"/>
        <v>2990.1905628594518</v>
      </c>
      <c r="J42" s="10">
        <f t="shared" si="6"/>
        <v>2604.565367398925</v>
      </c>
      <c r="K42" s="11">
        <f t="shared" si="7"/>
        <v>5902.3315855607752</v>
      </c>
      <c r="L42" s="10">
        <f t="shared" si="1"/>
        <v>3297.7662181618502</v>
      </c>
      <c r="M42" s="33"/>
      <c r="N42" s="4"/>
    </row>
    <row r="43" spans="1:14" x14ac:dyDescent="0.25">
      <c r="A43" s="9">
        <f t="shared" si="2"/>
        <v>25</v>
      </c>
      <c r="B43" s="13">
        <f t="shared" si="8"/>
        <v>0.80137931034482879</v>
      </c>
      <c r="C43" s="10">
        <f t="shared" si="3"/>
        <v>501.98400000000072</v>
      </c>
      <c r="D43" s="12">
        <f t="shared" si="9"/>
        <v>0.46754264448589294</v>
      </c>
      <c r="E43" s="11">
        <f t="shared" si="4"/>
        <v>234.69892684960681</v>
      </c>
      <c r="F43" s="13"/>
      <c r="G43" s="10">
        <f t="shared" si="0"/>
        <v>234.69892684960681</v>
      </c>
      <c r="H43" s="10">
        <f t="shared" si="5"/>
        <v>3224.8894897090586</v>
      </c>
      <c r="J43" s="10">
        <f t="shared" si="6"/>
        <v>2669.6795015838979</v>
      </c>
      <c r="K43" s="11">
        <f t="shared" si="7"/>
        <v>6287.5225386350212</v>
      </c>
      <c r="L43" s="10">
        <f t="shared" si="1"/>
        <v>3617.8430370511232</v>
      </c>
      <c r="M43" s="33"/>
      <c r="N43" s="4"/>
    </row>
    <row r="44" spans="1:14" x14ac:dyDescent="0.25">
      <c r="A44" s="9">
        <f t="shared" si="2"/>
        <v>26</v>
      </c>
      <c r="B44" s="13">
        <f t="shared" si="8"/>
        <v>0.79310344827586332</v>
      </c>
      <c r="C44" s="10">
        <f t="shared" si="3"/>
        <v>496.80000000000075</v>
      </c>
      <c r="D44" s="12">
        <f t="shared" si="9"/>
        <v>0.48156892382046973</v>
      </c>
      <c r="E44" s="11">
        <f t="shared" si="4"/>
        <v>239.24344135400972</v>
      </c>
      <c r="F44" s="13"/>
      <c r="G44" s="10">
        <f t="shared" si="0"/>
        <v>239.24344135400972</v>
      </c>
      <c r="H44" s="10">
        <f t="shared" si="5"/>
        <v>3464.1329310630681</v>
      </c>
      <c r="J44" s="10">
        <f t="shared" si="6"/>
        <v>2736.4214891234951</v>
      </c>
      <c r="K44" s="11">
        <f t="shared" si="7"/>
        <v>6686.9445864718309</v>
      </c>
      <c r="L44" s="10">
        <f t="shared" si="1"/>
        <v>3950.5230973483358</v>
      </c>
      <c r="M44" s="33"/>
      <c r="N44" s="4"/>
    </row>
    <row r="45" spans="1:14" x14ac:dyDescent="0.25">
      <c r="A45" s="9">
        <f t="shared" si="2"/>
        <v>27</v>
      </c>
      <c r="B45" s="13">
        <f t="shared" si="8"/>
        <v>0.78482758620689785</v>
      </c>
      <c r="C45" s="10">
        <f t="shared" si="3"/>
        <v>491.61600000000078</v>
      </c>
      <c r="D45" s="12">
        <f t="shared" si="9"/>
        <v>0.49601599153508386</v>
      </c>
      <c r="E45" s="11">
        <f t="shared" si="4"/>
        <v>243.84939769451216</v>
      </c>
      <c r="F45" s="13"/>
      <c r="G45" s="10">
        <f t="shared" si="0"/>
        <v>243.84939769451216</v>
      </c>
      <c r="H45" s="10">
        <f t="shared" si="5"/>
        <v>3707.98232875758</v>
      </c>
      <c r="J45" s="10">
        <f t="shared" si="6"/>
        <v>2804.832026351582</v>
      </c>
      <c r="K45" s="11">
        <f t="shared" si="7"/>
        <v>7101.0157162993191</v>
      </c>
      <c r="L45" s="10">
        <f t="shared" si="1"/>
        <v>4296.1836899477366</v>
      </c>
      <c r="M45" s="33"/>
      <c r="N45" s="4"/>
    </row>
    <row r="46" spans="1:14" x14ac:dyDescent="0.25">
      <c r="A46" s="9">
        <f t="shared" si="2"/>
        <v>28</v>
      </c>
      <c r="B46" s="13">
        <f t="shared" si="8"/>
        <v>0.77655172413793239</v>
      </c>
      <c r="C46" s="10">
        <f t="shared" si="3"/>
        <v>486.43200000000081</v>
      </c>
      <c r="D46" s="12">
        <f t="shared" si="9"/>
        <v>0.51089647128113636</v>
      </c>
      <c r="E46" s="11">
        <f t="shared" si="4"/>
        <v>248.51639231822614</v>
      </c>
      <c r="F46" s="13"/>
      <c r="G46" s="10">
        <f t="shared" si="0"/>
        <v>248.51639231822614</v>
      </c>
      <c r="H46" s="10">
        <f t="shared" si="5"/>
        <v>3956.4987210758063</v>
      </c>
      <c r="J46" s="10">
        <f t="shared" si="6"/>
        <v>2874.9528270103715</v>
      </c>
      <c r="K46" s="11">
        <f t="shared" si="7"/>
        <v>7530.1639564290053</v>
      </c>
      <c r="L46" s="10">
        <f t="shared" si="1"/>
        <v>4655.2111294186343</v>
      </c>
      <c r="M46" s="33"/>
      <c r="N46" s="4"/>
    </row>
    <row r="47" spans="1:14" x14ac:dyDescent="0.25">
      <c r="A47" s="9">
        <f t="shared" si="2"/>
        <v>29</v>
      </c>
      <c r="B47" s="13">
        <f t="shared" si="8"/>
        <v>0.76827586206896692</v>
      </c>
      <c r="C47" s="10">
        <f t="shared" si="3"/>
        <v>481.24800000000084</v>
      </c>
      <c r="D47" s="12">
        <f t="shared" si="9"/>
        <v>0.52622336541957049</v>
      </c>
      <c r="E47" s="11">
        <f t="shared" si="4"/>
        <v>253.2439421614379</v>
      </c>
      <c r="F47" s="13"/>
      <c r="G47" s="10">
        <f t="shared" si="0"/>
        <v>253.2439421614379</v>
      </c>
      <c r="H47" s="10">
        <f t="shared" si="5"/>
        <v>4209.7426632372444</v>
      </c>
      <c r="J47" s="10">
        <f t="shared" si="6"/>
        <v>2946.8266476856306</v>
      </c>
      <c r="K47" s="11">
        <f t="shared" si="7"/>
        <v>7974.8275467781859</v>
      </c>
      <c r="L47" s="10">
        <f t="shared" si="1"/>
        <v>5028.0008990925553</v>
      </c>
      <c r="M47" s="33"/>
      <c r="N47" s="4"/>
    </row>
    <row r="48" spans="1:14" x14ac:dyDescent="0.25">
      <c r="A48" s="9">
        <f t="shared" si="2"/>
        <v>30</v>
      </c>
      <c r="B48" s="13">
        <f>C14</f>
        <v>0.76</v>
      </c>
      <c r="C48" s="10">
        <f t="shared" si="3"/>
        <v>476.06399999999996</v>
      </c>
      <c r="D48" s="12">
        <f t="shared" si="9"/>
        <v>0.54201006638215765</v>
      </c>
      <c r="E48" s="11">
        <f t="shared" si="4"/>
        <v>258.03148024215545</v>
      </c>
      <c r="F48" s="13"/>
      <c r="G48" s="10">
        <f t="shared" si="0"/>
        <v>258.03148024215545</v>
      </c>
      <c r="H48" s="10">
        <f t="shared" si="5"/>
        <v>4467.7741434793998</v>
      </c>
      <c r="J48" s="10">
        <f t="shared" si="6"/>
        <v>3020.4973138777709</v>
      </c>
      <c r="K48" s="11">
        <f t="shared" si="7"/>
        <v>8435.4551091928224</v>
      </c>
      <c r="L48" s="10">
        <f t="shared" si="1"/>
        <v>5414.957795315051</v>
      </c>
    </row>
    <row r="49" spans="3:6" x14ac:dyDescent="0.25">
      <c r="C49" s="10">
        <f>SUM(C19:C48)</f>
        <v>16536.96000000001</v>
      </c>
      <c r="E49" s="10">
        <f>SUM(E19:E48)</f>
        <v>5907.7741434794007</v>
      </c>
      <c r="F49" s="10">
        <f>SUM(F18:F48)</f>
        <v>-1440</v>
      </c>
    </row>
  </sheetData>
  <conditionalFormatting sqref="H18:H48">
    <cfRule type="expression" dxfId="3" priority="3">
      <formula>H18&gt;0</formula>
    </cfRule>
    <cfRule type="expression" dxfId="2" priority="4">
      <formula>H18&lt;0</formula>
    </cfRule>
  </conditionalFormatting>
  <conditionalFormatting sqref="L18:L48">
    <cfRule type="expression" dxfId="1" priority="1">
      <formula>L18&gt;0</formula>
    </cfRule>
    <cfRule type="expression" dxfId="0" priority="2">
      <formula>L18&lt;0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Rendement</vt:lpstr>
    </vt:vector>
  </TitlesOfParts>
  <Company>Logica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Logica</dc:creator>
  <cp:lastModifiedBy>Richard Zakelijk</cp:lastModifiedBy>
  <cp:lastPrinted>2011-12-07T13:57:09Z</cp:lastPrinted>
  <dcterms:created xsi:type="dcterms:W3CDTF">2011-11-14T11:13:19Z</dcterms:created>
  <dcterms:modified xsi:type="dcterms:W3CDTF">2012-09-24T11:54:47Z</dcterms:modified>
</cp:coreProperties>
</file>